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Pip values" sheetId="2" state="visible" r:id="rId2"/>
    <sheet xmlns:r="http://schemas.openxmlformats.org/officeDocument/2006/relationships" name="Risk tab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00"/>
    <numFmt numFmtId="165" formatCode="&quot;A$&quot;#,##0.00"/>
    <numFmt numFmtId="166" formatCode="0.00000"/>
    <numFmt numFmtId="167" formatCode="#,##0.0"/>
    <numFmt numFmtId="168" formatCode="0.0"/>
    <numFmt numFmtId="169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C9A961"/>
      <sz val="16"/>
    </font>
    <font>
      <name val="Calibri"/>
      <color rgb="00FFFFFF"/>
      <sz val="10"/>
    </font>
    <font>
      <b val="1"/>
      <color rgb="00FFFFFF"/>
      <sz val="11"/>
    </font>
    <font>
      <b val="1"/>
    </font>
    <font>
      <i val="1"/>
      <color rgb="006B7280"/>
      <sz val="9"/>
    </font>
    <font>
      <i val="1"/>
      <color rgb="00374151"/>
      <sz val="9"/>
    </font>
    <font>
      <b val="1"/>
      <color rgb="000A1628"/>
      <sz val="13"/>
    </font>
  </fonts>
  <fills count="8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C9A961"/>
      </patternFill>
    </fill>
    <fill>
      <patternFill patternType="solid">
        <fgColor rgb="001F2A44"/>
      </patternFill>
    </fill>
    <fill>
      <patternFill patternType="solid">
        <fgColor rgb="00EEF2F7"/>
      </patternFill>
    </fill>
    <fill>
      <patternFill patternType="solid">
        <fgColor rgb="00FFF4CC"/>
      </patternFill>
    </fill>
    <fill>
      <patternFill patternType="solid">
        <fgColor rgb="00E8DDB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5" fontId="4" fillId="6" borderId="1" pivotButton="0" quotePrefix="0" xfId="0"/>
    <xf numFmtId="0" fontId="5" fillId="0" borderId="0" applyAlignment="1" pivotButton="0" quotePrefix="0" xfId="0">
      <alignment vertical="center" wrapText="1"/>
    </xf>
    <xf numFmtId="10" fontId="4" fillId="6" borderId="1" pivotButton="0" quotePrefix="0" xfId="0"/>
    <xf numFmtId="0" fontId="4" fillId="6" borderId="1" pivotButton="0" quotePrefix="0" xfId="0"/>
    <xf numFmtId="166" fontId="4" fillId="6" borderId="1" pivotButton="0" quotePrefix="0" xfId="0"/>
    <xf numFmtId="0" fontId="0" fillId="5" borderId="1" pivotButton="0" quotePrefix="0" xfId="0"/>
    <xf numFmtId="164" fontId="0" fillId="5" borderId="1" pivotButton="0" quotePrefix="0" xfId="0"/>
    <xf numFmtId="165" fontId="0" fillId="5" borderId="1" pivotButton="0" quotePrefix="0" xfId="0"/>
    <xf numFmtId="167" fontId="0" fillId="5" borderId="1" pivotButton="0" quotePrefix="0" xfId="0"/>
    <xf numFmtId="0" fontId="4" fillId="0" borderId="1" pivotButton="0" quotePrefix="0" xfId="0"/>
    <xf numFmtId="2" fontId="7" fillId="7" borderId="1" pivotButton="0" quotePrefix="0" xfId="0"/>
    <xf numFmtId="168" fontId="0" fillId="5" borderId="1" pivotButton="0" quotePrefix="0" xfId="0"/>
    <xf numFmtId="1" fontId="0" fillId="5" borderId="1" pivotButton="0" quotePrefix="0" xfId="0"/>
    <xf numFmtId="3" fontId="0" fillId="5" borderId="1" pivotButton="0" quotePrefix="0" xfId="0"/>
    <xf numFmtId="2" fontId="0" fillId="5" borderId="1" pivotButton="0" quotePrefix="0" xfId="0"/>
    <xf numFmtId="166" fontId="0" fillId="5" borderId="1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164" fontId="0" fillId="0" borderId="1" pivotButton="0" quotePrefix="0" xfId="0"/>
    <xf numFmtId="164" fontId="0" fillId="6" borderId="1" pivotButton="0" quotePrefix="0" xfId="0"/>
    <xf numFmtId="0" fontId="5" fillId="0" borderId="0" pivotButton="0" quotePrefix="0" xfId="0"/>
    <xf numFmtId="0" fontId="4" fillId="0" borderId="1" applyAlignment="1" pivotButton="0" quotePrefix="0" xfId="0">
      <alignment vertical="center" wrapText="1"/>
    </xf>
    <xf numFmtId="3" fontId="0" fillId="0" borderId="1" pivotButton="0" quotePrefix="0" xfId="0"/>
    <xf numFmtId="4" fontId="0" fillId="5" borderId="1" pivotButton="0" quotePrefix="0" xfId="0"/>
    <xf numFmtId="0" fontId="4" fillId="0" borderId="0" pivotButton="0" quotePrefix="0" xfId="0"/>
    <xf numFmtId="165" fontId="0" fillId="5" borderId="0" pivotButton="0" quotePrefix="0" xfId="0"/>
    <xf numFmtId="0" fontId="0" fillId="5" borderId="0" pivotButton="0" quotePrefix="0" xfId="0"/>
    <xf numFmtId="169" fontId="4" fillId="6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2" fontId="0" fillId="5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62" customWidth="1" min="3" max="3"/>
  </cols>
  <sheetData>
    <row r="1" ht="30" customHeight="1">
      <c r="A1" s="1" t="inlineStr">
        <is>
          <t>SatoshiMacro Position Size Calculator</t>
        </is>
      </c>
      <c r="B1" s="2" t="n"/>
      <c r="C1" s="2" t="n"/>
    </row>
    <row r="2" ht="30" customHeight="1">
      <c r="A2" s="3" t="inlineStr">
        <is>
          <t>Forex and gold, AUD account. Lots = risk amount / (stop pips x pip value per standard lot). Edit the yellow cells; everything else is a live formula.</t>
        </is>
      </c>
      <c r="B2" s="2" t="n"/>
      <c r="C2" s="2" t="n"/>
    </row>
    <row r="3" ht="4" customHeight="1">
      <c r="A3" s="4" t="n"/>
      <c r="B3" s="4" t="n"/>
      <c r="C3" s="4" t="n"/>
    </row>
    <row r="5" ht="20" customHeight="1">
      <c r="A5" s="5" t="inlineStr">
        <is>
          <t>INPUTS</t>
        </is>
      </c>
      <c r="B5" s="6" t="n"/>
      <c r="C5" s="6" t="n"/>
    </row>
    <row r="6" ht="20" customHeight="1">
      <c r="A6" s="7" t="inlineStr">
        <is>
          <t>Account balance (A$)</t>
        </is>
      </c>
      <c r="B6" s="8" t="n">
        <v>10000</v>
      </c>
      <c r="C6" s="9" t="inlineStr">
        <is>
          <t>Your current account equity in AUD.</t>
        </is>
      </c>
    </row>
    <row r="7" ht="20" customHeight="1">
      <c r="A7" s="7" t="inlineStr">
        <is>
          <t>Risk per trade (%)</t>
        </is>
      </c>
      <c r="B7" s="10" t="n">
        <v>0.01</v>
      </c>
      <c r="C7" s="9" t="inlineStr">
        <is>
          <t>Most professional frameworks cap this at 1% to 2%.</t>
        </is>
      </c>
    </row>
    <row r="8" ht="20" customHeight="1">
      <c r="A8" s="7" t="inlineStr">
        <is>
          <t>Pair</t>
        </is>
      </c>
      <c r="B8" s="11" t="inlineStr">
        <is>
          <t>EUR/USD</t>
        </is>
      </c>
      <c r="C8" s="9" t="inlineStr">
        <is>
          <t>Pick from the list (from the Pip values sheet).</t>
        </is>
      </c>
    </row>
    <row r="9" ht="20" customHeight="1">
      <c r="A9" s="7" t="inlineStr">
        <is>
          <t>Entry price</t>
        </is>
      </c>
      <c r="B9" s="12" t="n">
        <v>1.14</v>
      </c>
      <c r="C9" s="9" t="inlineStr">
        <is>
          <t>Planned entry.</t>
        </is>
      </c>
    </row>
    <row r="10" ht="20" customHeight="1">
      <c r="A10" s="7" t="inlineStr">
        <is>
          <t>Stop loss price</t>
        </is>
      </c>
      <c r="B10" s="12" t="n">
        <v>1.1375</v>
      </c>
      <c r="C10" s="9" t="inlineStr">
        <is>
          <t>Where the trade is wrong. Set from the chart, not from the size you want.</t>
        </is>
      </c>
    </row>
    <row r="11" ht="20" customHeight="1">
      <c r="A11" s="7" t="inlineStr">
        <is>
          <t>Pip value override (A$ per lot, optional)</t>
        </is>
      </c>
      <c r="B11" s="8" t="n"/>
      <c r="C11" s="9" t="inlineStr">
        <is>
          <t>Leave blank to use the Pip values sheet. Enter your broker's figure to override.</t>
        </is>
      </c>
    </row>
    <row r="12" ht="20" customHeight="1"/>
    <row r="13" ht="20" customHeight="1">
      <c r="A13" s="5" t="inlineStr">
        <is>
          <t>RESULTS</t>
        </is>
      </c>
      <c r="B13" s="6" t="n"/>
      <c r="C13" s="6" t="n"/>
    </row>
    <row r="14" ht="20" customHeight="1">
      <c r="A14" s="7" t="inlineStr">
        <is>
          <t>Direction</t>
        </is>
      </c>
      <c r="B14" s="13">
        <f>IF(B9&gt;B10,"Long",IF(B9&lt;B10,"Short","Entry equals stop"))</f>
        <v/>
      </c>
      <c r="C14" s="9" t="inlineStr">
        <is>
          <t>Stop below entry = long, stop above entry = short.</t>
        </is>
      </c>
    </row>
    <row r="15" ht="20" customHeight="1">
      <c r="A15" s="7" t="inlineStr">
        <is>
          <t>Pip size</t>
        </is>
      </c>
      <c r="B15" s="14">
        <f>VLOOKUP(B8,'Pip values'!$A$19:$G$35,3,FALSE)</f>
        <v/>
      </c>
      <c r="C15" s="9" t="inlineStr">
        <is>
          <t>0.01 for JPY pairs, 0.10 for gold, 0.0001 for other FX.</t>
        </is>
      </c>
    </row>
    <row r="16" ht="20" customHeight="1">
      <c r="A16" s="7" t="inlineStr">
        <is>
          <t>Pip value per standard lot (A$)</t>
        </is>
      </c>
      <c r="B16" s="15">
        <f>IF(ISNUMBER(B11),B11,VLOOKUP(B8,'Pip values'!$A$19:$G$35,7,FALSE))</f>
        <v/>
      </c>
      <c r="C16" s="9" t="inlineStr">
        <is>
          <t>From the Pip values sheet unless overridden.</t>
        </is>
      </c>
    </row>
    <row r="17" ht="20" customHeight="1">
      <c r="A17" s="7" t="inlineStr">
        <is>
          <t>Risk amount (A$)</t>
        </is>
      </c>
      <c r="B17" s="15">
        <f>B6*B7</f>
        <v/>
      </c>
      <c r="C17" s="9" t="inlineStr">
        <is>
          <t>Balance x risk %.</t>
        </is>
      </c>
    </row>
    <row r="18" ht="20" customHeight="1">
      <c r="A18" s="7" t="inlineStr">
        <is>
          <t>Stop distance (pips)</t>
        </is>
      </c>
      <c r="B18" s="16">
        <f>ROUND(ABS(B9-B10)/B15,1)</f>
        <v/>
      </c>
      <c r="C18" s="9" t="inlineStr">
        <is>
          <t>Distance from entry to stop.</t>
        </is>
      </c>
    </row>
    <row r="19" ht="20" customHeight="1">
      <c r="A19" s="17" t="inlineStr">
        <is>
          <t>Position size (standard lots)</t>
        </is>
      </c>
      <c r="B19" s="18">
        <f>IF(AND(B18&gt;0,B16&gt;0),B17/(B18*B16),0)</f>
        <v/>
      </c>
      <c r="C19" s="9" t="inlineStr">
        <is>
          <t>The answer. Same formula as the online calculator.</t>
        </is>
      </c>
    </row>
    <row r="20" ht="20" customHeight="1">
      <c r="A20" s="7" t="inlineStr">
        <is>
          <t>Position size (mini lots)</t>
        </is>
      </c>
      <c r="B20" s="19">
        <f>B19*10</f>
        <v/>
      </c>
      <c r="C20" s="9" t="inlineStr">
        <is>
          <t>1 mini lot = 0.1 standard lot.</t>
        </is>
      </c>
    </row>
    <row r="21" ht="20" customHeight="1">
      <c r="A21" s="7" t="inlineStr">
        <is>
          <t>Position size (micro lots)</t>
        </is>
      </c>
      <c r="B21" s="20">
        <f>B19*100</f>
        <v/>
      </c>
      <c r="C21" s="9" t="inlineStr">
        <is>
          <t>1 micro lot = 0.01 standard lot.</t>
        </is>
      </c>
    </row>
    <row r="22" ht="20" customHeight="1">
      <c r="A22" s="7" t="inlineStr">
        <is>
          <t>Units (currency units, or oz for gold)</t>
        </is>
      </c>
      <c r="B22" s="21">
        <f>B19*VLOOKUP(B8,'Pip values'!$A$19:$G$35,4,FALSE)</f>
        <v/>
      </c>
      <c r="C22" s="9" t="inlineStr">
        <is>
          <t>What most platforms call volume in units.</t>
        </is>
      </c>
    </row>
    <row r="23" ht="20" customHeight="1">
      <c r="A23" s="7" t="inlineStr">
        <is>
          <t>Lots rounded down to 0.01</t>
        </is>
      </c>
      <c r="B23" s="22">
        <f>ROUNDDOWN(B19,2)</f>
        <v/>
      </c>
      <c r="C23" s="9" t="inlineStr">
        <is>
          <t>Most brokers accept 0.01 lot steps. Round down, never up.</t>
        </is>
      </c>
    </row>
    <row r="24" ht="20" customHeight="1">
      <c r="A24" s="7" t="inlineStr">
        <is>
          <t>Actual risk at rounded size (A$)</t>
        </is>
      </c>
      <c r="B24" s="15">
        <f>B23*B18*B16</f>
        <v/>
      </c>
      <c r="C24" s="9" t="inlineStr">
        <is>
          <t>What you lose if the stop is hit at the rounded size.</t>
        </is>
      </c>
    </row>
    <row r="25" ht="20" customHeight="1">
      <c r="A25" s="7" t="inlineStr">
        <is>
          <t>Target price at 1:2 reward-to-risk</t>
        </is>
      </c>
      <c r="B25" s="23">
        <f>B9+2*(B9-B10)</f>
        <v/>
      </c>
      <c r="C25" s="9" t="inlineStr">
        <is>
          <t>Entry plus twice the stop distance, in the trade direction.</t>
        </is>
      </c>
    </row>
    <row r="27">
      <c r="A27" s="24" t="inlineStr">
        <is>
          <t>Worked example: A$10,000 balance, 1% risk, EUR/USD, 25-pip stop. Risk is A$100. Size = 100 / (25 x pip value per lot).</t>
        </is>
      </c>
    </row>
    <row r="28">
      <c r="A28" s="24" t="inlineStr">
        <is>
          <t>Check the implied leverage against the ASIC retail cap (30:1 major FX, 20:1 minor FX and gold) before you place the order.</t>
        </is>
      </c>
    </row>
    <row r="30" ht="30" customHeight="1">
      <c r="A30" s="25" t="inlineStr">
        <is>
          <t>satoshimacro.com/tools/forex/position-size-calculator/ | Educational only, not financial advice. Trading CFDs and forex carries a high risk of losing money.</t>
        </is>
      </c>
    </row>
  </sheetData>
  <mergeCells count="3">
    <mergeCell ref="A1:C1"/>
    <mergeCell ref="A30:C30"/>
    <mergeCell ref="A2:C2"/>
  </mergeCells>
  <dataValidations count="1">
    <dataValidation sqref="B8" showDropDown="0" showInputMessage="0" showErrorMessage="0" allowBlank="0" errorTitle="Pair" error="Choose a pair from the list." type="list">
      <formula1>='Pip values'!$A$19:$A$35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6" customWidth="1" min="4" max="4"/>
    <col width="18" customWidth="1" min="5" max="5"/>
    <col width="16" customWidth="1" min="6" max="6"/>
    <col width="20" customWidth="1" min="7" max="7"/>
  </cols>
  <sheetData>
    <row r="1" ht="30" customHeight="1">
      <c r="A1" s="1" t="inlineStr">
        <is>
          <t>Pip values for an AUD account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Pip values move with exchange rates. Update the yellow rates from your broker or any live quote before sizing a real trade. Seeded with ECB reference rates dated 2026-09-25.</t>
        </is>
      </c>
      <c r="B2" s="2" t="n"/>
      <c r="C2" s="2" t="n"/>
      <c r="D2" s="2" t="n"/>
      <c r="E2" s="2" t="n"/>
      <c r="F2" s="2" t="n"/>
      <c r="G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</row>
    <row r="5" ht="20" customHeight="1">
      <c r="A5" s="5" t="inlineStr">
        <is>
          <t>FX RATES (units of each currency per US$1, edit the yellow cells)</t>
        </is>
      </c>
      <c r="B5" s="6" t="n"/>
      <c r="C5" s="6" t="n"/>
      <c r="D5" s="6" t="n"/>
      <c r="E5" s="6" t="n"/>
      <c r="F5" s="6" t="n"/>
      <c r="G5" s="6" t="n"/>
    </row>
    <row r="6">
      <c r="A6" s="17" t="inlineStr">
        <is>
          <t>Currency</t>
        </is>
      </c>
      <c r="B6" s="17" t="inlineStr">
        <is>
          <t>Per US$1</t>
        </is>
      </c>
      <c r="C6" s="17" t="inlineStr">
        <is>
          <t>A$ per 1 unit</t>
        </is>
      </c>
    </row>
    <row r="7">
      <c r="A7" s="7" t="inlineStr">
        <is>
          <t>USD</t>
        </is>
      </c>
      <c r="B7" s="26" t="n">
        <v>1</v>
      </c>
      <c r="C7" s="14">
        <f>$B$8/B7</f>
        <v/>
      </c>
    </row>
    <row r="8">
      <c r="A8" s="7" t="inlineStr">
        <is>
          <t>AUD</t>
        </is>
      </c>
      <c r="B8" s="27" t="n">
        <v>1.4224</v>
      </c>
      <c r="C8" s="14">
        <f>$B$8/B8</f>
        <v/>
      </c>
    </row>
    <row r="9">
      <c r="A9" s="7" t="inlineStr">
        <is>
          <t>EUR</t>
        </is>
      </c>
      <c r="B9" s="27" t="n">
        <v>0.87696</v>
      </c>
      <c r="C9" s="14">
        <f>$B$8/B9</f>
        <v/>
      </c>
    </row>
    <row r="10">
      <c r="A10" s="7" t="inlineStr">
        <is>
          <t>GBP</t>
        </is>
      </c>
      <c r="B10" s="27" t="n">
        <v>0.75458</v>
      </c>
      <c r="C10" s="14">
        <f>$B$8/B10</f>
        <v/>
      </c>
    </row>
    <row r="11">
      <c r="A11" s="7" t="inlineStr">
        <is>
          <t>JPY</t>
        </is>
      </c>
      <c r="B11" s="27" t="n">
        <v>157.59</v>
      </c>
      <c r="C11" s="14">
        <f>$B$8/B11</f>
        <v/>
      </c>
    </row>
    <row r="12">
      <c r="A12" s="7" t="inlineStr">
        <is>
          <t>CAD</t>
        </is>
      </c>
      <c r="B12" s="27" t="n">
        <v>1.4143</v>
      </c>
      <c r="C12" s="14">
        <f>$B$8/B12</f>
        <v/>
      </c>
    </row>
    <row r="13">
      <c r="A13" s="7" t="inlineStr">
        <is>
          <t>CHF</t>
        </is>
      </c>
      <c r="B13" s="27" t="n">
        <v>0.82829</v>
      </c>
      <c r="C13" s="14">
        <f>$B$8/B13</f>
        <v/>
      </c>
    </row>
    <row r="14">
      <c r="A14" s="7" t="inlineStr">
        <is>
          <t>NZD</t>
        </is>
      </c>
      <c r="B14" s="27" t="n">
        <v>1.7634</v>
      </c>
      <c r="C14" s="14">
        <f>$B$8/B14</f>
        <v/>
      </c>
    </row>
    <row r="15">
      <c r="A15" s="28" t="inlineStr">
        <is>
          <t>AUD/USD = 1 / the AUD rate. At 1.4224 AUD per US$1, AUD/USD is about 0.7030.</t>
        </is>
      </c>
    </row>
    <row r="17" ht="20" customHeight="1">
      <c r="A17" s="5" t="inlineStr">
        <is>
          <t>PAIR TABLE (pip value per standard lot, recalculates from the rates above)</t>
        </is>
      </c>
      <c r="B17" s="6" t="n"/>
      <c r="C17" s="6" t="n"/>
      <c r="D17" s="6" t="n"/>
      <c r="E17" s="6" t="n"/>
      <c r="F17" s="6" t="n"/>
      <c r="G17" s="6" t="n"/>
    </row>
    <row r="18" ht="32" customHeight="1">
      <c r="A18" s="29" t="inlineStr">
        <is>
          <t>Pair</t>
        </is>
      </c>
      <c r="B18" s="29" t="inlineStr">
        <is>
          <t>Quote currency</t>
        </is>
      </c>
      <c r="C18" s="29" t="inlineStr">
        <is>
          <t>Pip size</t>
        </is>
      </c>
      <c r="D18" s="29" t="inlineStr">
        <is>
          <t>Contract size (1 lot)</t>
        </is>
      </c>
      <c r="E18" s="29" t="inlineStr">
        <is>
          <t>Pip value per lot (quote ccy)</t>
        </is>
      </c>
      <c r="F18" s="29" t="inlineStr">
        <is>
          <t>A$ per quote unit</t>
        </is>
      </c>
      <c r="G18" s="29" t="inlineStr">
        <is>
          <t>Pip value per lot (A$)</t>
        </is>
      </c>
    </row>
    <row r="19">
      <c r="A19" s="7" t="inlineStr">
        <is>
          <t>EUR/USD</t>
        </is>
      </c>
      <c r="B19" s="7" t="inlineStr">
        <is>
          <t>USD</t>
        </is>
      </c>
      <c r="C19" s="26" t="n">
        <v>0.0001</v>
      </c>
      <c r="D19" s="30" t="n">
        <v>100000</v>
      </c>
      <c r="E19" s="31">
        <f>C19*D19</f>
        <v/>
      </c>
      <c r="F19" s="14">
        <f>VLOOKUP(B19,$A$7:$C$14,3,FALSE)</f>
        <v/>
      </c>
      <c r="G19" s="15">
        <f>E19*F19</f>
        <v/>
      </c>
    </row>
    <row r="20">
      <c r="A20" s="7" t="inlineStr">
        <is>
          <t>GBP/USD</t>
        </is>
      </c>
      <c r="B20" s="7" t="inlineStr">
        <is>
          <t>USD</t>
        </is>
      </c>
      <c r="C20" s="26" t="n">
        <v>0.0001</v>
      </c>
      <c r="D20" s="30" t="n">
        <v>100000</v>
      </c>
      <c r="E20" s="31">
        <f>C20*D20</f>
        <v/>
      </c>
      <c r="F20" s="14">
        <f>VLOOKUP(B20,$A$7:$C$14,3,FALSE)</f>
        <v/>
      </c>
      <c r="G20" s="15">
        <f>E20*F20</f>
        <v/>
      </c>
    </row>
    <row r="21">
      <c r="A21" s="7" t="inlineStr">
        <is>
          <t>AUD/USD</t>
        </is>
      </c>
      <c r="B21" s="7" t="inlineStr">
        <is>
          <t>USD</t>
        </is>
      </c>
      <c r="C21" s="26" t="n">
        <v>0.0001</v>
      </c>
      <c r="D21" s="30" t="n">
        <v>100000</v>
      </c>
      <c r="E21" s="31">
        <f>C21*D21</f>
        <v/>
      </c>
      <c r="F21" s="14">
        <f>VLOOKUP(B21,$A$7:$C$14,3,FALSE)</f>
        <v/>
      </c>
      <c r="G21" s="15">
        <f>E21*F21</f>
        <v/>
      </c>
    </row>
    <row r="22">
      <c r="A22" s="7" t="inlineStr">
        <is>
          <t>NZD/USD</t>
        </is>
      </c>
      <c r="B22" s="7" t="inlineStr">
        <is>
          <t>USD</t>
        </is>
      </c>
      <c r="C22" s="26" t="n">
        <v>0.0001</v>
      </c>
      <c r="D22" s="30" t="n">
        <v>100000</v>
      </c>
      <c r="E22" s="31">
        <f>C22*D22</f>
        <v/>
      </c>
      <c r="F22" s="14">
        <f>VLOOKUP(B22,$A$7:$C$14,3,FALSE)</f>
        <v/>
      </c>
      <c r="G22" s="15">
        <f>E22*F22</f>
        <v/>
      </c>
    </row>
    <row r="23">
      <c r="A23" s="7" t="inlineStr">
        <is>
          <t>USD/JPY</t>
        </is>
      </c>
      <c r="B23" s="7" t="inlineStr">
        <is>
          <t>JPY</t>
        </is>
      </c>
      <c r="C23" s="26" t="n">
        <v>0.01</v>
      </c>
      <c r="D23" s="30" t="n">
        <v>100000</v>
      </c>
      <c r="E23" s="31">
        <f>C23*D23</f>
        <v/>
      </c>
      <c r="F23" s="14">
        <f>VLOOKUP(B23,$A$7:$C$14,3,FALSE)</f>
        <v/>
      </c>
      <c r="G23" s="15">
        <f>E23*F23</f>
        <v/>
      </c>
    </row>
    <row r="24">
      <c r="A24" s="7" t="inlineStr">
        <is>
          <t>USD/CAD</t>
        </is>
      </c>
      <c r="B24" s="7" t="inlineStr">
        <is>
          <t>CAD</t>
        </is>
      </c>
      <c r="C24" s="26" t="n">
        <v>0.0001</v>
      </c>
      <c r="D24" s="30" t="n">
        <v>100000</v>
      </c>
      <c r="E24" s="31">
        <f>C24*D24</f>
        <v/>
      </c>
      <c r="F24" s="14">
        <f>VLOOKUP(B24,$A$7:$C$14,3,FALSE)</f>
        <v/>
      </c>
      <c r="G24" s="15">
        <f>E24*F24</f>
        <v/>
      </c>
    </row>
    <row r="25">
      <c r="A25" s="7" t="inlineStr">
        <is>
          <t>USD/CHF</t>
        </is>
      </c>
      <c r="B25" s="7" t="inlineStr">
        <is>
          <t>CHF</t>
        </is>
      </c>
      <c r="C25" s="26" t="n">
        <v>0.0001</v>
      </c>
      <c r="D25" s="30" t="n">
        <v>100000</v>
      </c>
      <c r="E25" s="31">
        <f>C25*D25</f>
        <v/>
      </c>
      <c r="F25" s="14">
        <f>VLOOKUP(B25,$A$7:$C$14,3,FALSE)</f>
        <v/>
      </c>
      <c r="G25" s="15">
        <f>E25*F25</f>
        <v/>
      </c>
    </row>
    <row r="26">
      <c r="A26" s="7" t="inlineStr">
        <is>
          <t>EUR/AUD</t>
        </is>
      </c>
      <c r="B26" s="7" t="inlineStr">
        <is>
          <t>AUD</t>
        </is>
      </c>
      <c r="C26" s="26" t="n">
        <v>0.0001</v>
      </c>
      <c r="D26" s="30" t="n">
        <v>100000</v>
      </c>
      <c r="E26" s="31">
        <f>C26*D26</f>
        <v/>
      </c>
      <c r="F26" s="14">
        <f>VLOOKUP(B26,$A$7:$C$14,3,FALSE)</f>
        <v/>
      </c>
      <c r="G26" s="15">
        <f>E26*F26</f>
        <v/>
      </c>
    </row>
    <row r="27">
      <c r="A27" s="7" t="inlineStr">
        <is>
          <t>GBP/AUD</t>
        </is>
      </c>
      <c r="B27" s="7" t="inlineStr">
        <is>
          <t>AUD</t>
        </is>
      </c>
      <c r="C27" s="26" t="n">
        <v>0.0001</v>
      </c>
      <c r="D27" s="30" t="n">
        <v>100000</v>
      </c>
      <c r="E27" s="31">
        <f>C27*D27</f>
        <v/>
      </c>
      <c r="F27" s="14">
        <f>VLOOKUP(B27,$A$7:$C$14,3,FALSE)</f>
        <v/>
      </c>
      <c r="G27" s="15">
        <f>E27*F27</f>
        <v/>
      </c>
    </row>
    <row r="28">
      <c r="A28" s="7" t="inlineStr">
        <is>
          <t>EUR/GBP</t>
        </is>
      </c>
      <c r="B28" s="7" t="inlineStr">
        <is>
          <t>GBP</t>
        </is>
      </c>
      <c r="C28" s="26" t="n">
        <v>0.0001</v>
      </c>
      <c r="D28" s="30" t="n">
        <v>100000</v>
      </c>
      <c r="E28" s="31">
        <f>C28*D28</f>
        <v/>
      </c>
      <c r="F28" s="14">
        <f>VLOOKUP(B28,$A$7:$C$14,3,FALSE)</f>
        <v/>
      </c>
      <c r="G28" s="15">
        <f>E28*F28</f>
        <v/>
      </c>
    </row>
    <row r="29">
      <c r="A29" s="7" t="inlineStr">
        <is>
          <t>AUD/JPY</t>
        </is>
      </c>
      <c r="B29" s="7" t="inlineStr">
        <is>
          <t>JPY</t>
        </is>
      </c>
      <c r="C29" s="26" t="n">
        <v>0.01</v>
      </c>
      <c r="D29" s="30" t="n">
        <v>100000</v>
      </c>
      <c r="E29" s="31">
        <f>C29*D29</f>
        <v/>
      </c>
      <c r="F29" s="14">
        <f>VLOOKUP(B29,$A$7:$C$14,3,FALSE)</f>
        <v/>
      </c>
      <c r="G29" s="15">
        <f>E29*F29</f>
        <v/>
      </c>
    </row>
    <row r="30">
      <c r="A30" s="7" t="inlineStr">
        <is>
          <t>EUR/JPY</t>
        </is>
      </c>
      <c r="B30" s="7" t="inlineStr">
        <is>
          <t>JPY</t>
        </is>
      </c>
      <c r="C30" s="26" t="n">
        <v>0.01</v>
      </c>
      <c r="D30" s="30" t="n">
        <v>100000</v>
      </c>
      <c r="E30" s="31">
        <f>C30*D30</f>
        <v/>
      </c>
      <c r="F30" s="14">
        <f>VLOOKUP(B30,$A$7:$C$14,3,FALSE)</f>
        <v/>
      </c>
      <c r="G30" s="15">
        <f>E30*F30</f>
        <v/>
      </c>
    </row>
    <row r="31">
      <c r="A31" s="7" t="inlineStr">
        <is>
          <t>GBP/JPY</t>
        </is>
      </c>
      <c r="B31" s="7" t="inlineStr">
        <is>
          <t>JPY</t>
        </is>
      </c>
      <c r="C31" s="26" t="n">
        <v>0.01</v>
      </c>
      <c r="D31" s="30" t="n">
        <v>100000</v>
      </c>
      <c r="E31" s="31">
        <f>C31*D31</f>
        <v/>
      </c>
      <c r="F31" s="14">
        <f>VLOOKUP(B31,$A$7:$C$14,3,FALSE)</f>
        <v/>
      </c>
      <c r="G31" s="15">
        <f>E31*F31</f>
        <v/>
      </c>
    </row>
    <row r="32">
      <c r="A32" s="7" t="inlineStr">
        <is>
          <t>AUD/CAD</t>
        </is>
      </c>
      <c r="B32" s="7" t="inlineStr">
        <is>
          <t>CAD</t>
        </is>
      </c>
      <c r="C32" s="26" t="n">
        <v>0.0001</v>
      </c>
      <c r="D32" s="30" t="n">
        <v>100000</v>
      </c>
      <c r="E32" s="31">
        <f>C32*D32</f>
        <v/>
      </c>
      <c r="F32" s="14">
        <f>VLOOKUP(B32,$A$7:$C$14,3,FALSE)</f>
        <v/>
      </c>
      <c r="G32" s="15">
        <f>E32*F32</f>
        <v/>
      </c>
    </row>
    <row r="33">
      <c r="A33" s="7" t="inlineStr">
        <is>
          <t>AUD/CHF</t>
        </is>
      </c>
      <c r="B33" s="7" t="inlineStr">
        <is>
          <t>CHF</t>
        </is>
      </c>
      <c r="C33" s="26" t="n">
        <v>0.0001</v>
      </c>
      <c r="D33" s="30" t="n">
        <v>100000</v>
      </c>
      <c r="E33" s="31">
        <f>C33*D33</f>
        <v/>
      </c>
      <c r="F33" s="14">
        <f>VLOOKUP(B33,$A$7:$C$14,3,FALSE)</f>
        <v/>
      </c>
      <c r="G33" s="15">
        <f>E33*F33</f>
        <v/>
      </c>
    </row>
    <row r="34">
      <c r="A34" s="7" t="inlineStr">
        <is>
          <t>AUD/NZD</t>
        </is>
      </c>
      <c r="B34" s="7" t="inlineStr">
        <is>
          <t>NZD</t>
        </is>
      </c>
      <c r="C34" s="26" t="n">
        <v>0.0001</v>
      </c>
      <c r="D34" s="30" t="n">
        <v>100000</v>
      </c>
      <c r="E34" s="31">
        <f>C34*D34</f>
        <v/>
      </c>
      <c r="F34" s="14">
        <f>VLOOKUP(B34,$A$7:$C$14,3,FALSE)</f>
        <v/>
      </c>
      <c r="G34" s="15">
        <f>E34*F34</f>
        <v/>
      </c>
    </row>
    <row r="35">
      <c r="A35" s="7" t="inlineStr">
        <is>
          <t>XAU/USD</t>
        </is>
      </c>
      <c r="B35" s="7" t="inlineStr">
        <is>
          <t>USD</t>
        </is>
      </c>
      <c r="C35" s="26" t="n">
        <v>0.1</v>
      </c>
      <c r="D35" s="30" t="n">
        <v>100</v>
      </c>
      <c r="E35" s="31">
        <f>C35*D35</f>
        <v/>
      </c>
      <c r="F35" s="14">
        <f>VLOOKUP(B35,$A$7:$C$14,3,FALSE)</f>
        <v/>
      </c>
      <c r="G35" s="15">
        <f>E35*F35</f>
        <v/>
      </c>
    </row>
    <row r="37">
      <c r="A37" s="24" t="inlineStr">
        <is>
          <t>JPY pairs: a pip is 0.01 (the second decimal place), so 1 lot moves 1,000 yen per pip.</t>
        </is>
      </c>
    </row>
    <row r="38">
      <c r="A38" s="24" t="inlineStr">
        <is>
          <t>Other FX pairs: a pip is 0.0001 (the fourth decimal place), so 1 lot moves 10 units of the quote currency per pip.</t>
        </is>
      </c>
    </row>
    <row r="39">
      <c r="A39" s="24" t="inlineStr">
        <is>
          <t>Gold (XAU/USD): 1 lot = 100 oz and a pip is taken as US$0.10 here, so a US$1 move is 10 pips (US$10 per pip per lot).</t>
        </is>
      </c>
    </row>
    <row r="40">
      <c r="A40" s="24" t="inlineStr">
        <is>
          <t>Some platforms call US$0.01 a pip for gold. The size in lots comes out the same either way, only the pip count changes.</t>
        </is>
      </c>
    </row>
    <row r="41">
      <c r="A41" s="24" t="inlineStr">
        <is>
          <t>Always check the contract specification on your own platform before trading.</t>
        </is>
      </c>
    </row>
    <row r="43" ht="30" customHeight="1">
      <c r="A43" s="25" t="inlineStr">
        <is>
          <t>satoshimacro.com/tools/forex/position-size-calculator/ | Educational only, not financial advice. Trading CFDs and forex carries a high risk of losing money.</t>
        </is>
      </c>
    </row>
  </sheetData>
  <mergeCells count="3">
    <mergeCell ref="A43:G43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Risk table: standard lots by risk % and stop distance</t>
        </is>
      </c>
      <c r="B1" s="2" t="n"/>
      <c r="C1" s="2" t="n"/>
      <c r="D1" s="2" t="n"/>
    </row>
    <row r="2" ht="30" customHeight="1">
      <c r="A2" s="3" t="inlineStr">
        <is>
          <t>Uses the balance, pair and pip value from the Calculator sheet. Change those and this table updates.</t>
        </is>
      </c>
      <c r="B2" s="2" t="n"/>
      <c r="C2" s="2" t="n"/>
      <c r="D2" s="2" t="n"/>
    </row>
    <row r="3" ht="4" customHeight="1">
      <c r="A3" s="4" t="n"/>
      <c r="B3" s="4" t="n"/>
      <c r="C3" s="4" t="n"/>
      <c r="D3" s="4" t="n"/>
    </row>
    <row r="5">
      <c r="A5" s="32" t="inlineStr">
        <is>
          <t>Account balance (A$)</t>
        </is>
      </c>
      <c r="B5" s="33">
        <f>Calculator!B6</f>
        <v/>
      </c>
    </row>
    <row r="6">
      <c r="A6" s="32" t="inlineStr">
        <is>
          <t>Pair</t>
        </is>
      </c>
      <c r="B6" s="34">
        <f>Calculator!B8</f>
        <v/>
      </c>
    </row>
    <row r="7">
      <c r="A7" s="32" t="inlineStr">
        <is>
          <t>Pip value per lot (A$)</t>
        </is>
      </c>
      <c r="B7" s="33">
        <f>Calculator!B16</f>
        <v/>
      </c>
    </row>
    <row r="9" ht="20" customHeight="1">
      <c r="A9" s="5" t="inlineStr">
        <is>
          <t>STANDARD LOTS (risk % in row 10 is editable)</t>
        </is>
      </c>
      <c r="B9" s="6" t="n"/>
      <c r="C9" s="6" t="n"/>
      <c r="D9" s="6" t="n"/>
    </row>
    <row r="10">
      <c r="A10" s="17" t="inlineStr">
        <is>
          <t>Stop (pips)</t>
        </is>
      </c>
      <c r="B10" s="35" t="n">
        <v>0.005</v>
      </c>
      <c r="C10" s="35" t="n">
        <v>0.01</v>
      </c>
      <c r="D10" s="35" t="n">
        <v>0.02</v>
      </c>
    </row>
    <row r="11">
      <c r="A11" s="36" t="n">
        <v>10</v>
      </c>
      <c r="B11" s="37">
        <f>IF(AND($A11&gt;0,$B$7&gt;0),$B$5*B$10/($A11*$B$7),0)</f>
        <v/>
      </c>
      <c r="C11" s="37">
        <f>IF(AND($A11&gt;0,$B$7&gt;0),$B$5*C$10/($A11*$B$7),0)</f>
        <v/>
      </c>
      <c r="D11" s="37">
        <f>IF(AND($A11&gt;0,$B$7&gt;0),$B$5*D$10/($A11*$B$7),0)</f>
        <v/>
      </c>
    </row>
    <row r="12">
      <c r="A12" s="36" t="n">
        <v>20</v>
      </c>
      <c r="B12" s="38">
        <f>IF(AND($A12&gt;0,$B$7&gt;0),$B$5*B$10/($A12*$B$7),0)</f>
        <v/>
      </c>
      <c r="C12" s="38">
        <f>IF(AND($A12&gt;0,$B$7&gt;0),$B$5*C$10/($A12*$B$7),0)</f>
        <v/>
      </c>
      <c r="D12" s="38">
        <f>IF(AND($A12&gt;0,$B$7&gt;0),$B$5*D$10/($A12*$B$7),0)</f>
        <v/>
      </c>
    </row>
    <row r="13">
      <c r="A13" s="36" t="n">
        <v>30</v>
      </c>
      <c r="B13" s="37">
        <f>IF(AND($A13&gt;0,$B$7&gt;0),$B$5*B$10/($A13*$B$7),0)</f>
        <v/>
      </c>
      <c r="C13" s="37">
        <f>IF(AND($A13&gt;0,$B$7&gt;0),$B$5*C$10/($A13*$B$7),0)</f>
        <v/>
      </c>
      <c r="D13" s="37">
        <f>IF(AND($A13&gt;0,$B$7&gt;0),$B$5*D$10/($A13*$B$7),0)</f>
        <v/>
      </c>
    </row>
    <row r="14">
      <c r="A14" s="36" t="n">
        <v>40</v>
      </c>
      <c r="B14" s="38">
        <f>IF(AND($A14&gt;0,$B$7&gt;0),$B$5*B$10/($A14*$B$7),0)</f>
        <v/>
      </c>
      <c r="C14" s="38">
        <f>IF(AND($A14&gt;0,$B$7&gt;0),$B$5*C$10/($A14*$B$7),0)</f>
        <v/>
      </c>
      <c r="D14" s="38">
        <f>IF(AND($A14&gt;0,$B$7&gt;0),$B$5*D$10/($A14*$B$7),0)</f>
        <v/>
      </c>
    </row>
    <row r="15">
      <c r="A15" s="36" t="n">
        <v>50</v>
      </c>
      <c r="B15" s="37">
        <f>IF(AND($A15&gt;0,$B$7&gt;0),$B$5*B$10/($A15*$B$7),0)</f>
        <v/>
      </c>
      <c r="C15" s="37">
        <f>IF(AND($A15&gt;0,$B$7&gt;0),$B$5*C$10/($A15*$B$7),0)</f>
        <v/>
      </c>
      <c r="D15" s="37">
        <f>IF(AND($A15&gt;0,$B$7&gt;0),$B$5*D$10/($A15*$B$7),0)</f>
        <v/>
      </c>
    </row>
    <row r="16">
      <c r="A16" s="36" t="n">
        <v>60</v>
      </c>
      <c r="B16" s="38">
        <f>IF(AND($A16&gt;0,$B$7&gt;0),$B$5*B$10/($A16*$B$7),0)</f>
        <v/>
      </c>
      <c r="C16" s="38">
        <f>IF(AND($A16&gt;0,$B$7&gt;0),$B$5*C$10/($A16*$B$7),0)</f>
        <v/>
      </c>
      <c r="D16" s="38">
        <f>IF(AND($A16&gt;0,$B$7&gt;0),$B$5*D$10/($A16*$B$7),0)</f>
        <v/>
      </c>
    </row>
    <row r="17">
      <c r="A17" s="36" t="n">
        <v>70</v>
      </c>
      <c r="B17" s="37">
        <f>IF(AND($A17&gt;0,$B$7&gt;0),$B$5*B$10/($A17*$B$7),0)</f>
        <v/>
      </c>
      <c r="C17" s="37">
        <f>IF(AND($A17&gt;0,$B$7&gt;0),$B$5*C$10/($A17*$B$7),0)</f>
        <v/>
      </c>
      <c r="D17" s="37">
        <f>IF(AND($A17&gt;0,$B$7&gt;0),$B$5*D$10/($A17*$B$7),0)</f>
        <v/>
      </c>
    </row>
    <row r="18">
      <c r="A18" s="36" t="n">
        <v>80</v>
      </c>
      <c r="B18" s="38">
        <f>IF(AND($A18&gt;0,$B$7&gt;0),$B$5*B$10/($A18*$B$7),0)</f>
        <v/>
      </c>
      <c r="C18" s="38">
        <f>IF(AND($A18&gt;0,$B$7&gt;0),$B$5*C$10/($A18*$B$7),0)</f>
        <v/>
      </c>
      <c r="D18" s="38">
        <f>IF(AND($A18&gt;0,$B$7&gt;0),$B$5*D$10/($A18*$B$7),0)</f>
        <v/>
      </c>
    </row>
    <row r="19">
      <c r="A19" s="36" t="n">
        <v>90</v>
      </c>
      <c r="B19" s="37">
        <f>IF(AND($A19&gt;0,$B$7&gt;0),$B$5*B$10/($A19*$B$7),0)</f>
        <v/>
      </c>
      <c r="C19" s="37">
        <f>IF(AND($A19&gt;0,$B$7&gt;0),$B$5*C$10/($A19*$B$7),0)</f>
        <v/>
      </c>
      <c r="D19" s="37">
        <f>IF(AND($A19&gt;0,$B$7&gt;0),$B$5*D$10/($A19*$B$7),0)</f>
        <v/>
      </c>
    </row>
    <row r="20">
      <c r="A20" s="36" t="n">
        <v>100</v>
      </c>
      <c r="B20" s="38">
        <f>IF(AND($A20&gt;0,$B$7&gt;0),$B$5*B$10/($A20*$B$7),0)</f>
        <v/>
      </c>
      <c r="C20" s="38">
        <f>IF(AND($A20&gt;0,$B$7&gt;0),$B$5*C$10/($A20*$B$7),0)</f>
        <v/>
      </c>
      <c r="D20" s="38">
        <f>IF(AND($A20&gt;0,$B$7&gt;0),$B$5*D$10/($A20*$B$7),0)</f>
        <v/>
      </c>
    </row>
    <row r="22">
      <c r="A22" s="24" t="inlineStr">
        <is>
          <t>Read across: the wider the stop, the smaller the size for the same A$ risk. The risk in dollars stays fixed; the size adapts.</t>
        </is>
      </c>
    </row>
    <row r="24" ht="30" customHeight="1">
      <c r="A24" s="25" t="inlineStr">
        <is>
          <t>satoshimacro.com/tools/forex/position-size-calculator/ | Educational only, not financial advice. Trading CFDs and forex carries a high risk of losing money.</t>
        </is>
      </c>
    </row>
  </sheetData>
  <mergeCells count="3">
    <mergeCell ref="A1:D1"/>
    <mergeCell ref="A24:D24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Govind Satoshi, SatoshiMacro</dc:creator>
  <dc:title xmlns:dc="http://purl.org/dc/elements/1.1/">SatoshiMacro Position Size Calculator</dc:title>
  <dc:subject xmlns:dc="http://purl.org/dc/elements/1.1/">Free forex position size spreadsheet from satoshimacro.com</dc:subject>
  <dcterms:created xmlns:dcterms="http://purl.org/dc/terms/" xmlns:xsi="http://www.w3.org/2001/XMLSchema-instance" xsi:type="dcterms:W3CDTF">2026-09-27T14:05:10Z</dcterms:created>
  <dcterms:modified xmlns:dcterms="http://purl.org/dc/terms/" xmlns:xsi="http://www.w3.org/2001/XMLSchema-instance" xsi:type="dcterms:W3CDTF">2026-09-27T14:05:10Z</dcterms:modified>
</cp:coreProperties>
</file>